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5480" windowHeight="7860" activeTab="1"/>
  </bookViews>
  <sheets>
    <sheet name="thu " sheetId="39" r:id="rId1"/>
    <sheet name="chi (2)" sheetId="44" r:id="rId2"/>
  </sheets>
  <definedNames>
    <definedName name="_xlnm.Print_Titles" localSheetId="1">'chi (2)'!$5:$7</definedName>
  </definedNames>
  <calcPr calcId="152511"/>
</workbook>
</file>

<file path=xl/calcChain.xml><?xml version="1.0" encoding="utf-8"?>
<calcChain xmlns="http://schemas.openxmlformats.org/spreadsheetml/2006/main">
  <c r="C10" i="44" l="1"/>
  <c r="D46" i="44" l="1"/>
  <c r="D45" i="44"/>
  <c r="C44" i="44"/>
  <c r="C41" i="44" s="1"/>
  <c r="D43" i="44"/>
  <c r="D42" i="44"/>
  <c r="D39" i="44"/>
  <c r="D38" i="44"/>
  <c r="D37" i="44"/>
  <c r="C36" i="44"/>
  <c r="B36" i="44"/>
  <c r="C35" i="44"/>
  <c r="D35" i="44" s="1"/>
  <c r="C34" i="44"/>
  <c r="D34" i="44" s="1"/>
  <c r="D33" i="44"/>
  <c r="C32" i="44"/>
  <c r="D32" i="44" s="1"/>
  <c r="C31" i="44"/>
  <c r="D31" i="44" s="1"/>
  <c r="C30" i="44"/>
  <c r="D30" i="44" s="1"/>
  <c r="C29" i="44"/>
  <c r="B29" i="44"/>
  <c r="D28" i="44"/>
  <c r="C27" i="44"/>
  <c r="D27" i="44" s="1"/>
  <c r="D26" i="44"/>
  <c r="D25" i="44"/>
  <c r="D24" i="44"/>
  <c r="C23" i="44"/>
  <c r="D23" i="44" s="1"/>
  <c r="C22" i="44"/>
  <c r="D22" i="44" s="1"/>
  <c r="C21" i="44"/>
  <c r="D21" i="44" s="1"/>
  <c r="B20" i="44"/>
  <c r="C18" i="44"/>
  <c r="D18" i="44" s="1"/>
  <c r="C17" i="44"/>
  <c r="B16" i="44"/>
  <c r="D14" i="44"/>
  <c r="D13" i="44"/>
  <c r="D12" i="44"/>
  <c r="D11" i="44"/>
  <c r="B10" i="44"/>
  <c r="B15" i="44" l="1"/>
  <c r="B9" i="44"/>
  <c r="D36" i="44"/>
  <c r="D29" i="44"/>
  <c r="C19" i="44"/>
  <c r="D19" i="44" s="1"/>
  <c r="D10" i="44"/>
  <c r="C20" i="44"/>
  <c r="D17" i="44"/>
  <c r="B44" i="44"/>
  <c r="B41" i="44" s="1"/>
  <c r="C16" i="44" l="1"/>
  <c r="C15" i="44" s="1"/>
  <c r="D41" i="44"/>
  <c r="D20" i="44"/>
  <c r="D44" i="44"/>
  <c r="B8" i="44"/>
  <c r="D16" i="44" l="1"/>
  <c r="C9" i="44"/>
  <c r="D15" i="44"/>
  <c r="C8" i="44" l="1"/>
  <c r="D9" i="44"/>
  <c r="D8" i="44" l="1"/>
  <c r="D33" i="39" l="1"/>
  <c r="D28" i="39" l="1"/>
  <c r="E27" i="39"/>
  <c r="D17" i="39"/>
  <c r="E16" i="39"/>
  <c r="C28" i="39"/>
  <c r="C17" i="39"/>
  <c r="E28" i="39" l="1"/>
  <c r="E17" i="39"/>
  <c r="D31" i="39" l="1"/>
  <c r="C31" i="39" l="1"/>
  <c r="C10" i="39" s="1"/>
  <c r="B31" i="39"/>
  <c r="B10" i="39" s="1"/>
  <c r="C23" i="39"/>
  <c r="B23" i="39"/>
  <c r="C39" i="39" l="1"/>
  <c r="B39" i="39"/>
  <c r="C8" i="39"/>
  <c r="C11" i="39"/>
  <c r="B8" i="39"/>
  <c r="B11" i="39"/>
  <c r="E42" i="39" l="1"/>
  <c r="C38" i="39"/>
  <c r="B38" i="39"/>
  <c r="E9" i="39" l="1"/>
  <c r="E12" i="39"/>
  <c r="E13" i="39"/>
  <c r="E14" i="39"/>
  <c r="E15" i="39"/>
  <c r="E18" i="39"/>
  <c r="E19" i="39"/>
  <c r="E20" i="39"/>
  <c r="E21" i="39"/>
  <c r="E22" i="39"/>
  <c r="E24" i="39"/>
  <c r="E25" i="39"/>
  <c r="E26" i="39"/>
  <c r="E29" i="39"/>
  <c r="E30" i="39"/>
  <c r="E32" i="39"/>
  <c r="E33" i="39"/>
  <c r="E35" i="39"/>
  <c r="E36" i="39"/>
  <c r="E37" i="39"/>
  <c r="E41" i="39"/>
  <c r="E43" i="39"/>
  <c r="D23" i="39"/>
  <c r="D10" i="39" l="1"/>
  <c r="D39" i="39" l="1"/>
  <c r="D8" i="39"/>
  <c r="D11" i="39"/>
  <c r="D38" i="39" l="1"/>
  <c r="E44" i="39" l="1"/>
  <c r="E31" i="39" l="1"/>
  <c r="E23" i="39"/>
  <c r="E10" i="39" l="1"/>
  <c r="E40" i="39" l="1"/>
  <c r="E11" i="39"/>
  <c r="E39" i="39" l="1"/>
  <c r="E38" i="39" l="1"/>
  <c r="E8" i="39" l="1"/>
</calcChain>
</file>

<file path=xl/comments1.xml><?xml version="1.0" encoding="utf-8"?>
<comments xmlns="http://schemas.openxmlformats.org/spreadsheetml/2006/main">
  <authors>
    <author>Author</author>
  </authors>
  <commentList>
    <comment ref="C39" authorId="0" shapeId="0">
      <text>
        <r>
          <rPr>
            <b/>
            <sz val="9"/>
            <color indexed="81"/>
            <rFont val="Tahoma"/>
            <family val="2"/>
          </rPr>
          <t xml:space="preserve">Trừ 10% tiết kiệm chi TX 194,748trđ; 50% tăng thu dự toán 2024: 192,15trđ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<sst xmlns="http://schemas.openxmlformats.org/spreadsheetml/2006/main" count="96" uniqueCount="92">
  <si>
    <t>ĐVT: triệu đồng</t>
  </si>
  <si>
    <t>NỘI DUNG</t>
  </si>
  <si>
    <t>TW</t>
  </si>
  <si>
    <t>ĐP</t>
  </si>
  <si>
    <t xml:space="preserve">  5. Lệ phí trước bạ</t>
  </si>
  <si>
    <t xml:space="preserve">  6.Thuế SD đất phi nông nghiệp</t>
  </si>
  <si>
    <t xml:space="preserve">  7.Thuế thu nhập cá nhân</t>
  </si>
  <si>
    <t xml:space="preserve">     - NSTW hưởng 100%</t>
  </si>
  <si>
    <t xml:space="preserve">     - Phân chia NSTW và NSĐP</t>
  </si>
  <si>
    <t xml:space="preserve">  9.Thu phí và lệ phí</t>
  </si>
  <si>
    <t xml:space="preserve">     Trong đó: Phí và lệ phí trung ương</t>
  </si>
  <si>
    <t>10.Thu tiền sử dụng đất</t>
  </si>
  <si>
    <t>11.Thu tiền cho thuê mặt đất mặt nước</t>
  </si>
  <si>
    <t xml:space="preserve">      + TW hưởng</t>
  </si>
  <si>
    <t xml:space="preserve">      + ĐP hưởng</t>
  </si>
  <si>
    <t xml:space="preserve"> I/- CHI ĐẦU TƯ PHÁT TRIỂN</t>
  </si>
  <si>
    <t>II/- CHI THƯỜNG XUYÊN</t>
  </si>
  <si>
    <t xml:space="preserve">     - Chi SN nông, lâm, thủy lợi</t>
  </si>
  <si>
    <t xml:space="preserve">     - Chi SN giao thông</t>
  </si>
  <si>
    <t xml:space="preserve">   a- Chi SN giáo dục và đào tạo </t>
  </si>
  <si>
    <t xml:space="preserve">   b- Chi SN y tế </t>
  </si>
  <si>
    <t xml:space="preserve">   f- Chi SN thể dục - thể thao</t>
  </si>
  <si>
    <t xml:space="preserve">   g- Chi đảm bảo xã hội </t>
  </si>
  <si>
    <t xml:space="preserve">   h- Chi sự nghiệp văn xã khác </t>
  </si>
  <si>
    <t>I.THU TỪ HOẠT ĐỘNG XUẤT NHẬP KHẨU</t>
  </si>
  <si>
    <t>II. THU NỘI ĐỊA</t>
  </si>
  <si>
    <t xml:space="preserve">  Không kể tiền sử dụng đất, xổ số kiến thiết</t>
  </si>
  <si>
    <t xml:space="preserve">  1) Chi sự nghiệp kinh tế </t>
  </si>
  <si>
    <t xml:space="preserve">   2) Chi sự nghiệp văn xã</t>
  </si>
  <si>
    <t xml:space="preserve">   3) Chi quản lý hành chính</t>
  </si>
  <si>
    <t xml:space="preserve">   4) Chi an ninh, quốc phòng địa phương </t>
  </si>
  <si>
    <t xml:space="preserve">   5) Chi sự nghiệp hoạt động môi trường </t>
  </si>
  <si>
    <t>V/- DỰ PHÒNG</t>
  </si>
  <si>
    <t>DTĐP
 NĂM</t>
  </si>
  <si>
    <t>CÙNG
KỲ</t>
  </si>
  <si>
    <t>CÙNG 
KỲ</t>
  </si>
  <si>
    <t xml:space="preserve">     - Chi SN kinh tế khác </t>
  </si>
  <si>
    <t>THU NGÂN SÁCH ĐỊA PHƯƠNG</t>
  </si>
  <si>
    <t>A. CHI CÂN ĐỐI NGÂN SÁCH ĐỊA PHƯƠNG</t>
  </si>
  <si>
    <t xml:space="preserve">   a) Vốn đầu tư tập trung được phân bổ</t>
  </si>
  <si>
    <t xml:space="preserve">   b) Nguồn thu tiền sử dụng đất</t>
  </si>
  <si>
    <t xml:space="preserve">   c) Nguồn Xổ số kiến thiết</t>
  </si>
  <si>
    <t xml:space="preserve">   d) Nguồn bội chi (vốn vay)</t>
  </si>
  <si>
    <t xml:space="preserve">   c- Chi SN khoa học và công nghệ</t>
  </si>
  <si>
    <t xml:space="preserve">   d- Chi SN văn hóa</t>
  </si>
  <si>
    <t xml:space="preserve">   e- Chi SN phát thanh - truyền hình - TTTT</t>
  </si>
  <si>
    <t xml:space="preserve">     - Chi quản lý Nhà nước</t>
  </si>
  <si>
    <t xml:space="preserve">     - Chi khối  Đảng</t>
  </si>
  <si>
    <t xml:space="preserve">     - Chi hổ trợ hội, đoàn thể</t>
  </si>
  <si>
    <t xml:space="preserve">     - Chi QLHC khác</t>
  </si>
  <si>
    <t xml:space="preserve">   6) Chi khác ngân sách</t>
  </si>
  <si>
    <t>B. CHI NSĐP TỪ NGUỒN BSMT</t>
  </si>
  <si>
    <t>I/ Chi đầu tư phát triển</t>
  </si>
  <si>
    <t>II/ Chi thường xuyên</t>
  </si>
  <si>
    <t>TỔNG CHI NSĐP (A+B)</t>
  </si>
  <si>
    <t>IV/- CHI BỔ SUNG QUỸ DỰ TRỮ TÀI CHÍNH</t>
  </si>
  <si>
    <t>I. Thu cân đối ngân sách địa phương (gồm TL, thu vay)</t>
  </si>
  <si>
    <t xml:space="preserve">    1. Thu NSĐP được hưởng theo phân cấp</t>
  </si>
  <si>
    <t xml:space="preserve">    4. Thu vay (Bội chi NSĐP)</t>
  </si>
  <si>
    <t>II. Thu bổ sung có mục tiêu từ ngân sách TW</t>
  </si>
  <si>
    <t>Trong đó: thu tiền bảo vệ phát triển đất trồng lúa</t>
  </si>
  <si>
    <t xml:space="preserve">  1.Thu từ KV DN do NN giữ vai trò chủ đạo TW quản lý</t>
  </si>
  <si>
    <t xml:space="preserve">  2.Thu từ KV DN do NN giữ vai trò chủ đạo ĐP quản lý</t>
  </si>
  <si>
    <t>TỔNG THU NSNN TRÊN ĐỊA BÀN (I+II)</t>
  </si>
  <si>
    <t xml:space="preserve">  3.Thu từ KV doanh nghiệp có vốn ĐTNN</t>
  </si>
  <si>
    <t xml:space="preserve">  4.Thu từ KV kinh tế ngoài quốc doanh</t>
  </si>
  <si>
    <t xml:space="preserve">  8.Thuế Bảo vệ môi trường thu từ hàng hóa trong nước</t>
  </si>
  <si>
    <t>12. Thu Quỹ đất công ích và hoa lợi công sản khác</t>
  </si>
  <si>
    <t>13.Thu khác ngân sách</t>
  </si>
  <si>
    <t>14. Thu cấp quyền khai thác khoáng sản, tài nguyên</t>
  </si>
  <si>
    <t>15.Thu hồi vốn, thu cổ tức, lợi nhuận sau thuế</t>
  </si>
  <si>
    <t>16. Thu từ hoạt động xổ số kiến thiết</t>
  </si>
  <si>
    <t>III/- CHI TRẢ NỢ LÃI CÁC KHOẢN DO CHÍNH
 QUYỀN ĐỊA PHƯƠNG VAY</t>
  </si>
  <si>
    <t xml:space="preserve">    3. Nguồn thực hiện CCTL </t>
  </si>
  <si>
    <t xml:space="preserve"> - Vốn đầu tư</t>
  </si>
  <si>
    <t xml:space="preserve"> - Vốn thường xuyên</t>
  </si>
  <si>
    <t>VI/- CHI TẠO NGUỒN,  ĐIỀU CHỈNH TIỀN LƯƠNG</t>
  </si>
  <si>
    <t>III/ KP thực hiện 3 Chương trình MTQG</t>
  </si>
  <si>
    <t>DỰ TOÁN 2024</t>
  </si>
  <si>
    <t>Dự toán HĐND tỉnh giao năm 2024</t>
  </si>
  <si>
    <t xml:space="preserve">    - Cấp tỉnh quản lý</t>
  </si>
  <si>
    <t xml:space="preserve">    - Cấp huyện quản lý</t>
  </si>
  <si>
    <t xml:space="preserve">    - Cấp tỉnh</t>
  </si>
  <si>
    <t xml:space="preserve">    - Cấp huyện</t>
  </si>
  <si>
    <t xml:space="preserve">    2. Thu bổ sung cân đối từ ngân sách cấp trên</t>
  </si>
  <si>
    <t>% TH so</t>
  </si>
  <si>
    <t xml:space="preserve">%TH so </t>
  </si>
  <si>
    <t>6=5/3</t>
  </si>
  <si>
    <t>5=4/2</t>
  </si>
  <si>
    <t xml:space="preserve"> THỰC HIỆN THU NGÂN SÁCH NHÀ NƯỚC 6 THÁNG NĂM 2024</t>
  </si>
  <si>
    <t>THỰC HIỆN CHI NGÂN SÁCH ĐỊA PHƯƠNG 6 THÁNG NĂM 2024</t>
  </si>
  <si>
    <t>Thực hiện 6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</si>
</sst>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VNI-Times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164" fontId="5" fillId="0" borderId="6" xfId="1" applyNumberFormat="1" applyFont="1" applyFill="1" applyBorder="1"/>
    <xf numFmtId="164" fontId="5" fillId="0" borderId="6" xfId="4" applyNumberFormat="1" applyFont="1" applyFill="1" applyBorder="1"/>
    <xf numFmtId="0" fontId="5" fillId="0" borderId="6" xfId="0" applyFont="1" applyFill="1" applyBorder="1"/>
    <xf numFmtId="0" fontId="5" fillId="0" borderId="5" xfId="0" applyFont="1" applyFill="1" applyBorder="1"/>
    <xf numFmtId="164" fontId="6" fillId="0" borderId="5" xfId="4" applyNumberFormat="1" applyFont="1" applyFill="1" applyBorder="1"/>
    <xf numFmtId="0" fontId="5" fillId="0" borderId="0" xfId="0" applyFont="1" applyFill="1"/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3" fontId="6" fillId="0" borderId="3" xfId="0" applyNumberFormat="1" applyFont="1" applyFill="1" applyBorder="1"/>
    <xf numFmtId="164" fontId="6" fillId="0" borderId="3" xfId="1" applyNumberFormat="1" applyFont="1" applyFill="1" applyBorder="1"/>
    <xf numFmtId="43" fontId="6" fillId="0" borderId="6" xfId="0" applyNumberFormat="1" applyFont="1" applyFill="1" applyBorder="1"/>
    <xf numFmtId="164" fontId="6" fillId="0" borderId="6" xfId="1" applyNumberFormat="1" applyFont="1" applyFill="1" applyBorder="1"/>
    <xf numFmtId="43" fontId="5" fillId="0" borderId="6" xfId="0" applyNumberFormat="1" applyFont="1" applyFill="1" applyBorder="1"/>
    <xf numFmtId="164" fontId="5" fillId="0" borderId="6" xfId="0" applyNumberFormat="1" applyFont="1" applyFill="1" applyBorder="1" applyProtection="1">
      <protection hidden="1"/>
    </xf>
    <xf numFmtId="164" fontId="5" fillId="0" borderId="6" xfId="0" applyNumberFormat="1" applyFont="1" applyFill="1" applyBorder="1"/>
    <xf numFmtId="164" fontId="7" fillId="0" borderId="6" xfId="0" applyNumberFormat="1" applyFont="1" applyFill="1" applyBorder="1" applyProtection="1">
      <protection hidden="1"/>
    </xf>
    <xf numFmtId="0" fontId="7" fillId="0" borderId="0" xfId="0" applyFont="1" applyFill="1"/>
    <xf numFmtId="164" fontId="5" fillId="0" borderId="6" xfId="0" applyNumberFormat="1" applyFont="1" applyFill="1" applyBorder="1" applyAlignment="1"/>
    <xf numFmtId="0" fontId="6" fillId="0" borderId="0" xfId="0" applyFont="1" applyFill="1" applyAlignment="1"/>
    <xf numFmtId="3" fontId="7" fillId="0" borderId="1" xfId="0" applyNumberFormat="1" applyFont="1" applyFill="1" applyBorder="1" applyAlignment="1"/>
    <xf numFmtId="0" fontId="6" fillId="0" borderId="4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/>
    </xf>
    <xf numFmtId="0" fontId="6" fillId="0" borderId="6" xfId="1" applyFont="1" applyFill="1" applyBorder="1"/>
    <xf numFmtId="3" fontId="6" fillId="0" borderId="6" xfId="1" applyNumberFormat="1" applyFont="1" applyFill="1" applyBorder="1"/>
    <xf numFmtId="3" fontId="5" fillId="0" borderId="6" xfId="1" applyNumberFormat="1" applyFont="1" applyFill="1" applyBorder="1"/>
    <xf numFmtId="3" fontId="7" fillId="0" borderId="6" xfId="1" applyNumberFormat="1" applyFont="1" applyFill="1" applyBorder="1"/>
    <xf numFmtId="43" fontId="7" fillId="0" borderId="6" xfId="0" applyNumberFormat="1" applyFont="1" applyFill="1" applyBorder="1"/>
    <xf numFmtId="0" fontId="6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left"/>
    </xf>
    <xf numFmtId="0" fontId="5" fillId="0" borderId="6" xfId="1" applyFont="1" applyFill="1" applyBorder="1"/>
    <xf numFmtId="164" fontId="7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4" fontId="10" fillId="0" borderId="6" xfId="3" applyNumberFormat="1" applyFont="1" applyFill="1" applyBorder="1" applyAlignment="1">
      <alignment horizontal="right"/>
    </xf>
    <xf numFmtId="164" fontId="9" fillId="0" borderId="6" xfId="3" applyNumberFormat="1" applyFont="1" applyFill="1" applyBorder="1" applyAlignment="1">
      <alignment horizontal="right"/>
    </xf>
    <xf numFmtId="164" fontId="9" fillId="0" borderId="6" xfId="4" applyNumberFormat="1" applyFont="1" applyFill="1" applyBorder="1"/>
    <xf numFmtId="0" fontId="6" fillId="0" borderId="0" xfId="0" applyFont="1" applyFill="1"/>
    <xf numFmtId="3" fontId="6" fillId="0" borderId="3" xfId="1" applyNumberFormat="1" applyFont="1" applyFill="1" applyBorder="1" applyAlignment="1">
      <alignment horizontal="center"/>
    </xf>
    <xf numFmtId="164" fontId="9" fillId="0" borderId="5" xfId="4" applyNumberFormat="1" applyFont="1" applyFill="1" applyBorder="1"/>
    <xf numFmtId="0" fontId="6" fillId="0" borderId="5" xfId="1" applyFont="1" applyFill="1" applyBorder="1"/>
    <xf numFmtId="43" fontId="6" fillId="0" borderId="5" xfId="0" applyNumberFormat="1" applyFont="1" applyFill="1" applyBorder="1"/>
    <xf numFmtId="0" fontId="6" fillId="0" borderId="5" xfId="0" applyFont="1" applyFill="1" applyBorder="1"/>
    <xf numFmtId="43" fontId="10" fillId="0" borderId="6" xfId="3" applyNumberFormat="1" applyFont="1" applyFill="1" applyBorder="1" applyAlignment="1">
      <alignment horizontal="right"/>
    </xf>
    <xf numFmtId="0" fontId="10" fillId="0" borderId="0" xfId="0" applyFont="1" applyFill="1"/>
    <xf numFmtId="164" fontId="5" fillId="0" borderId="0" xfId="4" applyNumberFormat="1" applyFont="1" applyFill="1"/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/>
    <xf numFmtId="3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vertical="center"/>
    </xf>
    <xf numFmtId="43" fontId="10" fillId="0" borderId="3" xfId="3" applyNumberFormat="1" applyFont="1" applyFill="1" applyBorder="1" applyAlignment="1">
      <alignment horizontal="right"/>
    </xf>
    <xf numFmtId="0" fontId="10" fillId="0" borderId="6" xfId="2" applyFont="1" applyFill="1" applyBorder="1" applyAlignment="1">
      <alignment horizontal="center" vertical="center"/>
    </xf>
    <xf numFmtId="164" fontId="10" fillId="0" borderId="6" xfId="2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horizontal="left"/>
    </xf>
    <xf numFmtId="0" fontId="9" fillId="0" borderId="6" xfId="3" applyFont="1" applyFill="1" applyBorder="1" applyAlignment="1">
      <alignment horizontal="left"/>
    </xf>
    <xf numFmtId="43" fontId="9" fillId="0" borderId="6" xfId="3" applyNumberFormat="1" applyFont="1" applyFill="1" applyBorder="1" applyAlignment="1">
      <alignment horizontal="right"/>
    </xf>
    <xf numFmtId="0" fontId="10" fillId="0" borderId="6" xfId="3" applyNumberFormat="1" applyFont="1" applyFill="1" applyBorder="1" applyAlignment="1">
      <alignment horizontal="left"/>
    </xf>
    <xf numFmtId="0" fontId="10" fillId="0" borderId="6" xfId="3" applyNumberFormat="1" applyFont="1" applyFill="1" applyBorder="1"/>
    <xf numFmtId="0" fontId="9" fillId="0" borderId="6" xfId="3" applyNumberFormat="1" applyFont="1" applyFill="1" applyBorder="1"/>
    <xf numFmtId="43" fontId="14" fillId="0" borderId="6" xfId="3" applyNumberFormat="1" applyFont="1" applyFill="1" applyBorder="1" applyAlignment="1">
      <alignment horizontal="right"/>
    </xf>
    <xf numFmtId="3" fontId="10" fillId="0" borderId="6" xfId="0" applyNumberFormat="1" applyFont="1" applyFill="1" applyBorder="1"/>
    <xf numFmtId="0" fontId="10" fillId="0" borderId="6" xfId="3" applyNumberFormat="1" applyFont="1" applyFill="1" applyBorder="1" applyAlignment="1">
      <alignment wrapText="1"/>
    </xf>
    <xf numFmtId="164" fontId="10" fillId="0" borderId="6" xfId="4" applyNumberFormat="1" applyFont="1" applyFill="1" applyBorder="1"/>
    <xf numFmtId="0" fontId="10" fillId="0" borderId="6" xfId="3" applyFont="1" applyFill="1" applyBorder="1"/>
    <xf numFmtId="0" fontId="10" fillId="0" borderId="6" xfId="0" applyFont="1" applyFill="1" applyBorder="1" applyAlignment="1">
      <alignment horizontal="center"/>
    </xf>
    <xf numFmtId="0" fontId="9" fillId="0" borderId="6" xfId="0" applyFont="1" applyFill="1" applyBorder="1"/>
    <xf numFmtId="43" fontId="9" fillId="0" borderId="5" xfId="3" applyNumberFormat="1" applyFont="1" applyFill="1" applyBorder="1" applyAlignment="1">
      <alignment horizontal="right"/>
    </xf>
    <xf numFmtId="0" fontId="9" fillId="0" borderId="5" xfId="0" applyFont="1" applyFill="1" applyBorder="1"/>
  </cellXfs>
  <cellStyles count="5">
    <cellStyle name="Comma" xfId="4" builtinId="3"/>
    <cellStyle name="Normal" xfId="0" builtinId="0"/>
    <cellStyle name="Normal_Chi_2004(TT)" xfId="3"/>
    <cellStyle name="Normal_Chi-HDND" xfId="2"/>
    <cellStyle name="Normal_QT 2011" xfId="1"/>
  </cellStyles>
  <dxfs count="0"/>
  <tableStyles count="0" defaultTableStyle="TableStyleMedium9" defaultPivotStyle="PivotStyleLight16"/>
  <colors>
    <mruColors>
      <color rgb="FFFF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F4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I7" sqref="I7"/>
    </sheetView>
  </sheetViews>
  <sheetFormatPr defaultRowHeight="15.75" x14ac:dyDescent="0.25"/>
  <cols>
    <col min="1" max="1" width="57.42578125" style="6" bestFit="1" customWidth="1"/>
    <col min="2" max="2" width="14" style="6" bestFit="1" customWidth="1"/>
    <col min="3" max="3" width="13.7109375" style="6" bestFit="1" customWidth="1"/>
    <col min="4" max="4" width="12.85546875" style="6" customWidth="1"/>
    <col min="5" max="6" width="10.42578125" style="6" customWidth="1"/>
    <col min="7" max="16384" width="9.140625" style="6"/>
  </cols>
  <sheetData>
    <row r="1" spans="1:6" x14ac:dyDescent="0.25">
      <c r="A1" s="48"/>
      <c r="B1" s="48"/>
      <c r="C1" s="48"/>
      <c r="D1" s="33"/>
      <c r="E1" s="46"/>
      <c r="F1" s="46"/>
    </row>
    <row r="2" spans="1:6" x14ac:dyDescent="0.25">
      <c r="A2" s="48" t="s">
        <v>89</v>
      </c>
      <c r="B2" s="48"/>
      <c r="C2" s="48"/>
      <c r="D2" s="48"/>
      <c r="E2" s="48"/>
      <c r="F2" s="48"/>
    </row>
    <row r="3" spans="1:6" x14ac:dyDescent="0.25">
      <c r="A3" s="48"/>
      <c r="B3" s="48"/>
      <c r="C3" s="48"/>
      <c r="D3" s="48"/>
      <c r="E3" s="48"/>
      <c r="F3" s="48"/>
    </row>
    <row r="4" spans="1:6" x14ac:dyDescent="0.25">
      <c r="A4" s="19"/>
      <c r="B4" s="20"/>
      <c r="C4" s="20"/>
      <c r="D4" s="32"/>
      <c r="E4" s="55" t="s">
        <v>0</v>
      </c>
      <c r="F4" s="55"/>
    </row>
    <row r="5" spans="1:6" ht="34.5" customHeight="1" x14ac:dyDescent="0.25">
      <c r="A5" s="49" t="s">
        <v>1</v>
      </c>
      <c r="B5" s="50" t="s">
        <v>78</v>
      </c>
      <c r="C5" s="51"/>
      <c r="D5" s="52" t="s">
        <v>91</v>
      </c>
      <c r="E5" s="54" t="s">
        <v>85</v>
      </c>
      <c r="F5" s="54"/>
    </row>
    <row r="6" spans="1:6" ht="34.5" customHeight="1" x14ac:dyDescent="0.25">
      <c r="A6" s="49"/>
      <c r="B6" s="21" t="s">
        <v>2</v>
      </c>
      <c r="C6" s="21" t="s">
        <v>3</v>
      </c>
      <c r="D6" s="53"/>
      <c r="E6" s="47" t="s">
        <v>33</v>
      </c>
      <c r="F6" s="47" t="s">
        <v>34</v>
      </c>
    </row>
    <row r="7" spans="1:6" x14ac:dyDescent="0.25">
      <c r="A7" s="22">
        <v>1</v>
      </c>
      <c r="B7" s="23">
        <v>2</v>
      </c>
      <c r="C7" s="23">
        <v>3</v>
      </c>
      <c r="D7" s="7">
        <v>5</v>
      </c>
      <c r="E7" s="7" t="s">
        <v>87</v>
      </c>
      <c r="F7" s="8">
        <v>7</v>
      </c>
    </row>
    <row r="8" spans="1:6" x14ac:dyDescent="0.25">
      <c r="A8" s="38" t="s">
        <v>63</v>
      </c>
      <c r="B8" s="10">
        <f>+B9+B10</f>
        <v>7197000</v>
      </c>
      <c r="C8" s="10">
        <f>+C9+C10</f>
        <v>7197000</v>
      </c>
      <c r="D8" s="10">
        <f>+D9+D10</f>
        <v>4764135.1889999993</v>
      </c>
      <c r="E8" s="9">
        <f>+D8/C8%</f>
        <v>66.196126010837844</v>
      </c>
      <c r="F8" s="9">
        <v>120.42258171151231</v>
      </c>
    </row>
    <row r="9" spans="1:6" x14ac:dyDescent="0.25">
      <c r="A9" s="24" t="s">
        <v>24</v>
      </c>
      <c r="B9" s="12">
        <v>330000</v>
      </c>
      <c r="C9" s="12">
        <v>330000</v>
      </c>
      <c r="D9" s="12">
        <v>311151.016</v>
      </c>
      <c r="E9" s="11">
        <f>+D9/C9%</f>
        <v>94.288186666666661</v>
      </c>
      <c r="F9" s="11">
        <v>189.73958392693459</v>
      </c>
    </row>
    <row r="10" spans="1:6" x14ac:dyDescent="0.25">
      <c r="A10" s="25" t="s">
        <v>25</v>
      </c>
      <c r="B10" s="12">
        <f>+B12+B13+B14+B15+B18+B19+B20+B21+B24+B26+B29+B30+B31+B35+B36+B37</f>
        <v>6867000</v>
      </c>
      <c r="C10" s="12">
        <f>+C12+C13+C14+C15+C18+C19+C20+C21+C24+C26+C29+C30+C31+C35+C36+C37</f>
        <v>6867000</v>
      </c>
      <c r="D10" s="12">
        <f>+D12+D13+D14+D15+D18+D19+D20+D21+D24+D26+D29+D30+D31+D35+D36+D37</f>
        <v>4452984.1729999995</v>
      </c>
      <c r="E10" s="11">
        <f>+D10/C10%</f>
        <v>64.846136202126104</v>
      </c>
      <c r="F10" s="11">
        <v>117.42505762009122</v>
      </c>
    </row>
    <row r="11" spans="1:6" x14ac:dyDescent="0.25">
      <c r="A11" s="25" t="s">
        <v>26</v>
      </c>
      <c r="B11" s="12">
        <f>+B10-B26-B37</f>
        <v>4357000</v>
      </c>
      <c r="C11" s="12">
        <f>+C10-C26-C37</f>
        <v>4357000</v>
      </c>
      <c r="D11" s="12">
        <f>+D10-D26-D37</f>
        <v>2796316.2779999999</v>
      </c>
      <c r="E11" s="11">
        <f>+D11/C11%</f>
        <v>64.179854900160663</v>
      </c>
      <c r="F11" s="11">
        <v>107.63394232405558</v>
      </c>
    </row>
    <row r="12" spans="1:6" x14ac:dyDescent="0.25">
      <c r="A12" s="26" t="s">
        <v>61</v>
      </c>
      <c r="B12" s="14">
        <v>215000</v>
      </c>
      <c r="C12" s="14">
        <v>215000</v>
      </c>
      <c r="D12" s="14">
        <v>118762.74400000001</v>
      </c>
      <c r="E12" s="13">
        <f>+D12/C12%</f>
        <v>55.238485581395352</v>
      </c>
      <c r="F12" s="13">
        <v>105.69779661853541</v>
      </c>
    </row>
    <row r="13" spans="1:6" x14ac:dyDescent="0.25">
      <c r="A13" s="26" t="s">
        <v>62</v>
      </c>
      <c r="B13" s="15">
        <v>460000</v>
      </c>
      <c r="C13" s="15">
        <v>460000</v>
      </c>
      <c r="D13" s="15">
        <v>329750.641</v>
      </c>
      <c r="E13" s="13">
        <f>+D13/C13%</f>
        <v>71.684921956521734</v>
      </c>
      <c r="F13" s="13">
        <v>122.49514938725277</v>
      </c>
    </row>
    <row r="14" spans="1:6" x14ac:dyDescent="0.25">
      <c r="A14" s="26" t="s">
        <v>64</v>
      </c>
      <c r="B14" s="1">
        <v>75000</v>
      </c>
      <c r="C14" s="1">
        <v>75000</v>
      </c>
      <c r="D14" s="1">
        <v>52336.771000000001</v>
      </c>
      <c r="E14" s="13">
        <f>+D14/C14%</f>
        <v>69.782361333333341</v>
      </c>
      <c r="F14" s="13">
        <v>88.031048653241186</v>
      </c>
    </row>
    <row r="15" spans="1:6" x14ac:dyDescent="0.25">
      <c r="A15" s="26" t="s">
        <v>65</v>
      </c>
      <c r="B15" s="15">
        <v>1350000</v>
      </c>
      <c r="C15" s="15">
        <v>1350000</v>
      </c>
      <c r="D15" s="15">
        <v>911466.299</v>
      </c>
      <c r="E15" s="13">
        <f>+D15/C15%</f>
        <v>67.516022148148153</v>
      </c>
      <c r="F15" s="13">
        <v>94.276931364083836</v>
      </c>
    </row>
    <row r="16" spans="1:6" hidden="1" x14ac:dyDescent="0.25">
      <c r="A16" s="26" t="s">
        <v>80</v>
      </c>
      <c r="B16" s="15"/>
      <c r="C16" s="15">
        <v>664000</v>
      </c>
      <c r="D16" s="15">
        <v>332508.87400000001</v>
      </c>
      <c r="E16" s="13">
        <f>+D16/C16%</f>
        <v>50.076637650602414</v>
      </c>
      <c r="F16" s="13">
        <v>71.27068460400254</v>
      </c>
    </row>
    <row r="17" spans="1:6" hidden="1" x14ac:dyDescent="0.25">
      <c r="A17" s="26" t="s">
        <v>81</v>
      </c>
      <c r="B17" s="15"/>
      <c r="C17" s="15">
        <f>+C15-C16</f>
        <v>686000</v>
      </c>
      <c r="D17" s="15">
        <f>+D15-D16</f>
        <v>578957.42500000005</v>
      </c>
      <c r="E17" s="13">
        <f>+D17/C17%</f>
        <v>84.39612609329447</v>
      </c>
      <c r="F17" s="13">
        <v>115.73291002811077</v>
      </c>
    </row>
    <row r="18" spans="1:6" x14ac:dyDescent="0.25">
      <c r="A18" s="26" t="s">
        <v>4</v>
      </c>
      <c r="B18" s="14">
        <v>355000</v>
      </c>
      <c r="C18" s="14">
        <v>355000</v>
      </c>
      <c r="D18" s="14">
        <v>163697.55100000001</v>
      </c>
      <c r="E18" s="13">
        <f>+D18/C18%</f>
        <v>46.1119861971831</v>
      </c>
      <c r="F18" s="13">
        <v>93.70761952976379</v>
      </c>
    </row>
    <row r="19" spans="1:6" x14ac:dyDescent="0.25">
      <c r="A19" s="26" t="s">
        <v>5</v>
      </c>
      <c r="B19" s="14">
        <v>17000</v>
      </c>
      <c r="C19" s="14">
        <v>17000</v>
      </c>
      <c r="D19" s="14">
        <v>12296.365</v>
      </c>
      <c r="E19" s="13">
        <f>+D19/C19%</f>
        <v>72.331558823529406</v>
      </c>
      <c r="F19" s="13">
        <v>104.18201793460196</v>
      </c>
    </row>
    <row r="20" spans="1:6" x14ac:dyDescent="0.25">
      <c r="A20" s="26" t="s">
        <v>6</v>
      </c>
      <c r="B20" s="14">
        <v>720000</v>
      </c>
      <c r="C20" s="14">
        <v>720000</v>
      </c>
      <c r="D20" s="14">
        <v>402714.17599999998</v>
      </c>
      <c r="E20" s="13">
        <f>+D20/C20%</f>
        <v>55.932524444444439</v>
      </c>
      <c r="F20" s="13">
        <v>93.934674752421273</v>
      </c>
    </row>
    <row r="21" spans="1:6" x14ac:dyDescent="0.25">
      <c r="A21" s="26" t="s">
        <v>66</v>
      </c>
      <c r="B21" s="14">
        <v>410000</v>
      </c>
      <c r="C21" s="14">
        <v>410000</v>
      </c>
      <c r="D21" s="14">
        <v>212534.88399999999</v>
      </c>
      <c r="E21" s="13">
        <f>+D21/C21%</f>
        <v>51.837776585365852</v>
      </c>
      <c r="F21" s="13">
        <v>115.04703563410858</v>
      </c>
    </row>
    <row r="22" spans="1:6" s="17" customFormat="1" x14ac:dyDescent="0.25">
      <c r="A22" s="27" t="s">
        <v>7</v>
      </c>
      <c r="B22" s="16">
        <v>164000</v>
      </c>
      <c r="C22" s="16">
        <v>164000</v>
      </c>
      <c r="D22" s="16">
        <v>110503.448</v>
      </c>
      <c r="E22" s="28">
        <f>+D22/C22%</f>
        <v>67.3801512195122</v>
      </c>
      <c r="F22" s="28">
        <v>115.12208743565384</v>
      </c>
    </row>
    <row r="23" spans="1:6" s="17" customFormat="1" x14ac:dyDescent="0.25">
      <c r="A23" s="27" t="s">
        <v>8</v>
      </c>
      <c r="B23" s="16">
        <f>+B21-B22</f>
        <v>246000</v>
      </c>
      <c r="C23" s="16">
        <f>+C21-C22</f>
        <v>246000</v>
      </c>
      <c r="D23" s="16">
        <f>+D21-D22</f>
        <v>102031.43599999999</v>
      </c>
      <c r="E23" s="28">
        <f>+D23/C23%</f>
        <v>41.476193495934957</v>
      </c>
      <c r="F23" s="28">
        <v>114.96586233498793</v>
      </c>
    </row>
    <row r="24" spans="1:6" x14ac:dyDescent="0.25">
      <c r="A24" s="26" t="s">
        <v>9</v>
      </c>
      <c r="B24" s="14">
        <v>240000</v>
      </c>
      <c r="C24" s="14">
        <v>240000</v>
      </c>
      <c r="D24" s="14">
        <v>152256.42300000001</v>
      </c>
      <c r="E24" s="13">
        <f>+D24/C24%</f>
        <v>63.440176250000007</v>
      </c>
      <c r="F24" s="13">
        <v>106.27984793346035</v>
      </c>
    </row>
    <row r="25" spans="1:6" s="17" customFormat="1" x14ac:dyDescent="0.25">
      <c r="A25" s="27" t="s">
        <v>10</v>
      </c>
      <c r="B25" s="16">
        <v>80000</v>
      </c>
      <c r="C25" s="16">
        <v>80000</v>
      </c>
      <c r="D25" s="16">
        <v>26856.083999999999</v>
      </c>
      <c r="E25" s="13">
        <f>+D25/C25%</f>
        <v>33.570104999999998</v>
      </c>
      <c r="F25" s="13">
        <v>101.26979771971718</v>
      </c>
    </row>
    <row r="26" spans="1:6" x14ac:dyDescent="0.25">
      <c r="A26" s="26" t="s">
        <v>11</v>
      </c>
      <c r="B26" s="14">
        <v>620000</v>
      </c>
      <c r="C26" s="14">
        <v>620000</v>
      </c>
      <c r="D26" s="14">
        <v>345343.03899999999</v>
      </c>
      <c r="E26" s="13">
        <f>+D26/C26%</f>
        <v>55.700490161290318</v>
      </c>
      <c r="F26" s="13">
        <v>163.14519657247683</v>
      </c>
    </row>
    <row r="27" spans="1:6" hidden="1" x14ac:dyDescent="0.25">
      <c r="A27" s="26" t="s">
        <v>82</v>
      </c>
      <c r="B27" s="14"/>
      <c r="C27" s="14">
        <v>260000</v>
      </c>
      <c r="D27" s="14">
        <v>185370.13500000001</v>
      </c>
      <c r="E27" s="13">
        <f>+D27/C27%</f>
        <v>71.296205769230767</v>
      </c>
      <c r="F27" s="13">
        <v>321.62948653677859</v>
      </c>
    </row>
    <row r="28" spans="1:6" hidden="1" x14ac:dyDescent="0.25">
      <c r="A28" s="26" t="s">
        <v>83</v>
      </c>
      <c r="B28" s="14"/>
      <c r="C28" s="14">
        <f>+C26-C27</f>
        <v>360000</v>
      </c>
      <c r="D28" s="14">
        <f>+D26-D27</f>
        <v>159972.90399999998</v>
      </c>
      <c r="E28" s="13">
        <f>+D28/C28%</f>
        <v>44.436917777777772</v>
      </c>
      <c r="F28" s="13">
        <v>103.84907125093252</v>
      </c>
    </row>
    <row r="29" spans="1:6" x14ac:dyDescent="0.25">
      <c r="A29" s="26" t="s">
        <v>12</v>
      </c>
      <c r="B29" s="14">
        <v>44000</v>
      </c>
      <c r="C29" s="14">
        <v>44000</v>
      </c>
      <c r="D29" s="14">
        <v>56946.091999999997</v>
      </c>
      <c r="E29" s="13">
        <f>+D29/C29%</f>
        <v>129.42293636363635</v>
      </c>
      <c r="F29" s="13">
        <v>243.02229352313731</v>
      </c>
    </row>
    <row r="30" spans="1:6" x14ac:dyDescent="0.25">
      <c r="A30" s="26" t="s">
        <v>67</v>
      </c>
      <c r="B30" s="14">
        <v>6000</v>
      </c>
      <c r="C30" s="14">
        <v>6000</v>
      </c>
      <c r="D30" s="14">
        <v>3337.248</v>
      </c>
      <c r="E30" s="13">
        <f>+D30/C30%</f>
        <v>55.620800000000003</v>
      </c>
      <c r="F30" s="13">
        <v>89.049773176102917</v>
      </c>
    </row>
    <row r="31" spans="1:6" x14ac:dyDescent="0.25">
      <c r="A31" s="26" t="s">
        <v>68</v>
      </c>
      <c r="B31" s="15">
        <f>+B32+B33</f>
        <v>290000</v>
      </c>
      <c r="C31" s="15">
        <f>+C32+C33</f>
        <v>290000</v>
      </c>
      <c r="D31" s="15">
        <f>+D32+D33</f>
        <v>237747.65600000002</v>
      </c>
      <c r="E31" s="13">
        <f>+D31/C31%</f>
        <v>81.981950344827595</v>
      </c>
      <c r="F31" s="13">
        <v>120.45354736483849</v>
      </c>
    </row>
    <row r="32" spans="1:6" s="17" customFormat="1" x14ac:dyDescent="0.25">
      <c r="A32" s="27" t="s">
        <v>13</v>
      </c>
      <c r="B32" s="16">
        <v>100000</v>
      </c>
      <c r="C32" s="16">
        <v>100000</v>
      </c>
      <c r="D32" s="16">
        <v>90153.883000000002</v>
      </c>
      <c r="E32" s="28">
        <f>+D32/C32%</f>
        <v>90.153883000000008</v>
      </c>
      <c r="F32" s="28">
        <v>121.99377359231237</v>
      </c>
    </row>
    <row r="33" spans="1:6" s="17" customFormat="1" x14ac:dyDescent="0.25">
      <c r="A33" s="27" t="s">
        <v>14</v>
      </c>
      <c r="B33" s="16">
        <v>190000</v>
      </c>
      <c r="C33" s="16">
        <v>190000</v>
      </c>
      <c r="D33" s="16">
        <f>143147.613+51.46+4394.7</f>
        <v>147593.77300000002</v>
      </c>
      <c r="E33" s="28">
        <f>+D33/C33%</f>
        <v>77.680933157894742</v>
      </c>
      <c r="F33" s="28">
        <v>119.53172669057894</v>
      </c>
    </row>
    <row r="34" spans="1:6" s="17" customFormat="1" hidden="1" x14ac:dyDescent="0.25">
      <c r="A34" s="27" t="s">
        <v>60</v>
      </c>
      <c r="B34" s="16">
        <v>10000</v>
      </c>
      <c r="C34" s="16">
        <v>10000</v>
      </c>
      <c r="D34" s="16"/>
      <c r="E34" s="28"/>
      <c r="F34" s="28"/>
    </row>
    <row r="35" spans="1:6" x14ac:dyDescent="0.25">
      <c r="A35" s="26" t="s">
        <v>69</v>
      </c>
      <c r="B35" s="14">
        <v>35000</v>
      </c>
      <c r="C35" s="14">
        <v>35000</v>
      </c>
      <c r="D35" s="14">
        <v>96866.619000000006</v>
      </c>
      <c r="E35" s="13">
        <f>+D35/C35%</f>
        <v>276.7617685714286</v>
      </c>
      <c r="F35" s="13">
        <v>432.32114347778821</v>
      </c>
    </row>
    <row r="36" spans="1:6" x14ac:dyDescent="0.25">
      <c r="A36" s="26" t="s">
        <v>70</v>
      </c>
      <c r="B36" s="14">
        <v>140000</v>
      </c>
      <c r="C36" s="14">
        <v>140000</v>
      </c>
      <c r="D36" s="14">
        <v>45602.809000000001</v>
      </c>
      <c r="E36" s="13">
        <f>+D36/C36%</f>
        <v>32.573435000000003</v>
      </c>
      <c r="F36" s="13"/>
    </row>
    <row r="37" spans="1:6" x14ac:dyDescent="0.25">
      <c r="A37" s="26" t="s">
        <v>71</v>
      </c>
      <c r="B37" s="14">
        <v>1890000</v>
      </c>
      <c r="C37" s="14">
        <v>1890000</v>
      </c>
      <c r="D37" s="14">
        <v>1311324.8559999999</v>
      </c>
      <c r="E37" s="13">
        <f>+D37/C37%</f>
        <v>69.382267513227504</v>
      </c>
      <c r="F37" s="13">
        <v>133.46455188796858</v>
      </c>
    </row>
    <row r="38" spans="1:6" x14ac:dyDescent="0.25">
      <c r="A38" s="29" t="s">
        <v>37</v>
      </c>
      <c r="B38" s="12">
        <f>+B39+B44</f>
        <v>19931050</v>
      </c>
      <c r="C38" s="12">
        <f>+C39+C44</f>
        <v>20652646</v>
      </c>
      <c r="D38" s="12">
        <f>+D39+D44</f>
        <v>9847804.089676667</v>
      </c>
      <c r="E38" s="11">
        <f>+D38/C38%</f>
        <v>47.683014029663163</v>
      </c>
      <c r="F38" s="11"/>
    </row>
    <row r="39" spans="1:6" x14ac:dyDescent="0.25">
      <c r="A39" s="30" t="s">
        <v>56</v>
      </c>
      <c r="B39" s="12">
        <f>+B40+B41+B42+B43</f>
        <v>15922056</v>
      </c>
      <c r="C39" s="12">
        <f>+C40+C41+C42+C43</f>
        <v>16643652</v>
      </c>
      <c r="D39" s="12">
        <f>+D40+D41+D42+D43</f>
        <v>7578856.0896766661</v>
      </c>
      <c r="E39" s="11">
        <f>+D39/C39%</f>
        <v>45.536016312265282</v>
      </c>
      <c r="F39" s="13"/>
    </row>
    <row r="40" spans="1:6" s="37" customFormat="1" x14ac:dyDescent="0.25">
      <c r="A40" s="31" t="s">
        <v>57</v>
      </c>
      <c r="B40" s="1">
        <v>6523000</v>
      </c>
      <c r="C40" s="1">
        <v>6523000</v>
      </c>
      <c r="D40" s="1">
        <v>4225470.7579999994</v>
      </c>
      <c r="E40" s="13">
        <f>+D40/C40%</f>
        <v>64.77802787061168</v>
      </c>
      <c r="F40" s="13"/>
    </row>
    <row r="41" spans="1:6" s="37" customFormat="1" x14ac:dyDescent="0.25">
      <c r="A41" s="31" t="s">
        <v>84</v>
      </c>
      <c r="B41" s="2">
        <v>8816122</v>
      </c>
      <c r="C41" s="2">
        <v>8816122</v>
      </c>
      <c r="D41" s="2">
        <v>2938707.3333333335</v>
      </c>
      <c r="E41" s="13">
        <f>+D41/C41%</f>
        <v>33.333333333333336</v>
      </c>
      <c r="F41" s="18"/>
    </row>
    <row r="42" spans="1:6" s="37" customFormat="1" x14ac:dyDescent="0.25">
      <c r="A42" s="31" t="s">
        <v>73</v>
      </c>
      <c r="B42" s="2">
        <v>500734</v>
      </c>
      <c r="C42" s="2">
        <v>1222330</v>
      </c>
      <c r="D42" s="2">
        <v>407443.33333333331</v>
      </c>
      <c r="E42" s="13">
        <f>+D42/C42%</f>
        <v>33.333333333333336</v>
      </c>
      <c r="F42" s="18"/>
    </row>
    <row r="43" spans="1:6" s="37" customFormat="1" x14ac:dyDescent="0.25">
      <c r="A43" s="31" t="s">
        <v>58</v>
      </c>
      <c r="B43" s="2">
        <v>82200</v>
      </c>
      <c r="C43" s="2">
        <v>82200</v>
      </c>
      <c r="D43" s="15">
        <v>7234.6650099999997</v>
      </c>
      <c r="E43" s="13">
        <f>+D43/C43%</f>
        <v>8.8012956326034057</v>
      </c>
      <c r="F43" s="3"/>
    </row>
    <row r="44" spans="1:6" x14ac:dyDescent="0.25">
      <c r="A44" s="40" t="s">
        <v>59</v>
      </c>
      <c r="B44" s="5">
        <v>4008994</v>
      </c>
      <c r="C44" s="5">
        <v>4008994</v>
      </c>
      <c r="D44" s="5">
        <v>2268948</v>
      </c>
      <c r="E44" s="41">
        <f>+D44/C44%</f>
        <v>56.596442898143522</v>
      </c>
      <c r="F44" s="42"/>
    </row>
    <row r="45" spans="1:6" x14ac:dyDescent="0.25">
      <c r="D45" s="45"/>
    </row>
  </sheetData>
  <mergeCells count="8">
    <mergeCell ref="A1:C1"/>
    <mergeCell ref="A5:A6"/>
    <mergeCell ref="B5:C5"/>
    <mergeCell ref="A2:F2"/>
    <mergeCell ref="A3:F3"/>
    <mergeCell ref="D5:D6"/>
    <mergeCell ref="E5:F5"/>
    <mergeCell ref="E4:F4"/>
  </mergeCells>
  <phoneticPr fontId="4" type="noConversion"/>
  <pageMargins left="0.24" right="0.16" top="0.35" bottom="0.2" header="0.34" footer="0.3"/>
  <pageSetup scale="85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46"/>
  <sheetViews>
    <sheetView tabSelected="1" zoomScale="115" zoomScaleNormal="115" workbookViewId="0">
      <pane xSplit="1" ySplit="8" topLeftCell="B40" activePane="bottomRight" state="frozen"/>
      <selection pane="topRight" activeCell="B1" sqref="B1"/>
      <selection pane="bottomLeft" activeCell="A9" sqref="A9"/>
      <selection pane="bottomRight" activeCell="K26" sqref="K26"/>
    </sheetView>
  </sheetViews>
  <sheetFormatPr defaultColWidth="8.85546875" defaultRowHeight="15" x14ac:dyDescent="0.25"/>
  <cols>
    <col min="1" max="1" width="50.7109375" style="58" bestFit="1" customWidth="1"/>
    <col min="2" max="2" width="14.5703125" style="58" bestFit="1" customWidth="1"/>
    <col min="3" max="3" width="12.7109375" style="58" customWidth="1"/>
    <col min="4" max="4" width="9.140625" style="58" customWidth="1"/>
    <col min="5" max="5" width="9.140625" style="58" bestFit="1" customWidth="1"/>
    <col min="6" max="7" width="8.85546875" style="58"/>
    <col min="8" max="8" width="11.42578125" style="58" bestFit="1" customWidth="1"/>
    <col min="9" max="16384" width="8.85546875" style="58"/>
  </cols>
  <sheetData>
    <row r="1" spans="1:5" ht="16.5" x14ac:dyDescent="0.25">
      <c r="A1" s="56"/>
      <c r="B1" s="56"/>
      <c r="C1" s="57"/>
      <c r="D1" s="57"/>
      <c r="E1" s="57"/>
    </row>
    <row r="2" spans="1:5" ht="16.5" x14ac:dyDescent="0.25">
      <c r="A2" s="56" t="s">
        <v>90</v>
      </c>
      <c r="B2" s="56"/>
      <c r="C2" s="56"/>
      <c r="D2" s="56"/>
      <c r="E2" s="56"/>
    </row>
    <row r="3" spans="1:5" ht="16.5" x14ac:dyDescent="0.25">
      <c r="A3" s="56"/>
      <c r="B3" s="56"/>
      <c r="C3" s="56"/>
      <c r="D3" s="56"/>
      <c r="E3" s="56"/>
    </row>
    <row r="4" spans="1:5" x14ac:dyDescent="0.25">
      <c r="A4" s="59"/>
      <c r="B4" s="60"/>
      <c r="C4" s="61"/>
      <c r="D4" s="55" t="s">
        <v>0</v>
      </c>
      <c r="E4" s="55"/>
    </row>
    <row r="5" spans="1:5" ht="42.75" customHeight="1" x14ac:dyDescent="0.25">
      <c r="A5" s="62" t="s">
        <v>1</v>
      </c>
      <c r="B5" s="63" t="s">
        <v>79</v>
      </c>
      <c r="C5" s="52" t="s">
        <v>91</v>
      </c>
      <c r="D5" s="64" t="s">
        <v>86</v>
      </c>
      <c r="E5" s="64"/>
    </row>
    <row r="6" spans="1:5" s="67" customFormat="1" ht="30" customHeight="1" x14ac:dyDescent="0.25">
      <c r="A6" s="62"/>
      <c r="B6" s="65"/>
      <c r="C6" s="53"/>
      <c r="D6" s="66" t="s">
        <v>33</v>
      </c>
      <c r="E6" s="66" t="s">
        <v>35</v>
      </c>
    </row>
    <row r="7" spans="1:5" ht="15.75" x14ac:dyDescent="0.25">
      <c r="A7" s="68">
        <v>1</v>
      </c>
      <c r="B7" s="69">
        <v>2</v>
      </c>
      <c r="C7" s="7">
        <v>4</v>
      </c>
      <c r="D7" s="7" t="s">
        <v>88</v>
      </c>
      <c r="E7" s="8">
        <v>6</v>
      </c>
    </row>
    <row r="8" spans="1:5" x14ac:dyDescent="0.25">
      <c r="A8" s="70" t="s">
        <v>54</v>
      </c>
      <c r="B8" s="71">
        <f>+B9+B41</f>
        <v>20652645.899999999</v>
      </c>
      <c r="C8" s="71">
        <f>+C9+C41</f>
        <v>8474253.5563479997</v>
      </c>
      <c r="D8" s="72">
        <f>+C8/(B8)%</f>
        <v>41.032289990252536</v>
      </c>
      <c r="E8" s="72">
        <v>120.08379422396118</v>
      </c>
    </row>
    <row r="9" spans="1:5" s="44" customFormat="1" ht="14.25" x14ac:dyDescent="0.2">
      <c r="A9" s="73" t="s">
        <v>38</v>
      </c>
      <c r="B9" s="74">
        <f>+B10+B15+B37+B38+B39+B40</f>
        <v>16643651.899999999</v>
      </c>
      <c r="C9" s="74">
        <f>+C10+C15+C37+C38+C39+C40</f>
        <v>6337906.0966219995</v>
      </c>
      <c r="D9" s="43">
        <f>+C9/B9%</f>
        <v>38.080020747261607</v>
      </c>
      <c r="E9" s="43">
        <v>108.00470178286733</v>
      </c>
    </row>
    <row r="10" spans="1:5" s="44" customFormat="1" ht="14.25" x14ac:dyDescent="0.2">
      <c r="A10" s="75" t="s">
        <v>15</v>
      </c>
      <c r="B10" s="34">
        <f>+B11+B12+B13+B14</f>
        <v>3973874</v>
      </c>
      <c r="C10" s="34">
        <f t="shared" ref="C10" si="0">+C11+C12+C13+C14</f>
        <v>1157811.639622</v>
      </c>
      <c r="D10" s="43">
        <f>+C10/B10%</f>
        <v>29.135590097270324</v>
      </c>
      <c r="E10" s="43">
        <v>92.326078835980042</v>
      </c>
    </row>
    <row r="11" spans="1:5" x14ac:dyDescent="0.25">
      <c r="A11" s="76" t="s">
        <v>39</v>
      </c>
      <c r="B11" s="35">
        <v>1381674</v>
      </c>
      <c r="C11" s="35">
        <v>332605.60662400001</v>
      </c>
      <c r="D11" s="77">
        <f>+C11/B11%</f>
        <v>24.072654376068453</v>
      </c>
      <c r="E11" s="77">
        <v>96.145918274012956</v>
      </c>
    </row>
    <row r="12" spans="1:5" x14ac:dyDescent="0.25">
      <c r="A12" s="76" t="s">
        <v>40</v>
      </c>
      <c r="B12" s="35">
        <v>620000</v>
      </c>
      <c r="C12" s="35">
        <v>240457.178656</v>
      </c>
      <c r="D12" s="77">
        <f>+C12/B12%</f>
        <v>38.783415912258064</v>
      </c>
      <c r="E12" s="77">
        <v>190.29273270679789</v>
      </c>
    </row>
    <row r="13" spans="1:5" x14ac:dyDescent="0.25">
      <c r="A13" s="76" t="s">
        <v>41</v>
      </c>
      <c r="B13" s="35">
        <v>1890000</v>
      </c>
      <c r="C13" s="35">
        <v>577514.18933199998</v>
      </c>
      <c r="D13" s="77">
        <f>+C13/B13%</f>
        <v>30.556306313862432</v>
      </c>
      <c r="E13" s="77">
        <v>76.238157325076699</v>
      </c>
    </row>
    <row r="14" spans="1:5" x14ac:dyDescent="0.25">
      <c r="A14" s="76" t="s">
        <v>42</v>
      </c>
      <c r="B14" s="35">
        <v>82200</v>
      </c>
      <c r="C14" s="35">
        <v>7234.6650099999997</v>
      </c>
      <c r="D14" s="77">
        <f>+C14/B14%</f>
        <v>8.8012956326034057</v>
      </c>
      <c r="E14" s="77">
        <v>29.854889446062774</v>
      </c>
    </row>
    <row r="15" spans="1:5" s="44" customFormat="1" ht="14.25" x14ac:dyDescent="0.2">
      <c r="A15" s="78" t="s">
        <v>16</v>
      </c>
      <c r="B15" s="34">
        <f>+B16+B20+B29+B34+B35+B36</f>
        <v>11715222.899999999</v>
      </c>
      <c r="C15" s="34">
        <f>+C16+C20+C29+C34+C35+C36</f>
        <v>5176106.9309999999</v>
      </c>
      <c r="D15" s="43">
        <f>+C15/B15%</f>
        <v>44.182743898112264</v>
      </c>
      <c r="E15" s="43">
        <v>112.17947891487944</v>
      </c>
    </row>
    <row r="16" spans="1:5" s="44" customFormat="1" ht="14.25" x14ac:dyDescent="0.2">
      <c r="A16" s="79" t="s">
        <v>27</v>
      </c>
      <c r="B16" s="34">
        <f>+B17+B18+B19</f>
        <v>1248445</v>
      </c>
      <c r="C16" s="34">
        <f>+C17+C18+C19</f>
        <v>315480.21100000001</v>
      </c>
      <c r="D16" s="43">
        <f>+C16/B16%</f>
        <v>25.269852576605295</v>
      </c>
      <c r="E16" s="43">
        <v>110.74835090451799</v>
      </c>
    </row>
    <row r="17" spans="1:5" x14ac:dyDescent="0.25">
      <c r="A17" s="80" t="s">
        <v>17</v>
      </c>
      <c r="B17" s="35">
        <v>364045</v>
      </c>
      <c r="C17" s="35">
        <f>165346.023-8313.23</f>
        <v>157032.79299999998</v>
      </c>
      <c r="D17" s="77">
        <f>+C17/B17%</f>
        <v>43.135544506860413</v>
      </c>
      <c r="E17" s="77">
        <v>92.406867988441689</v>
      </c>
    </row>
    <row r="18" spans="1:5" x14ac:dyDescent="0.25">
      <c r="A18" s="80" t="s">
        <v>18</v>
      </c>
      <c r="B18" s="35">
        <v>73530</v>
      </c>
      <c r="C18" s="35">
        <f>37347.09-254.429</f>
        <v>37092.661</v>
      </c>
      <c r="D18" s="77">
        <f>+C18/B18%</f>
        <v>50.445615395076842</v>
      </c>
      <c r="E18" s="77">
        <v>119.15217217072841</v>
      </c>
    </row>
    <row r="19" spans="1:5" x14ac:dyDescent="0.25">
      <c r="A19" s="80" t="s">
        <v>36</v>
      </c>
      <c r="B19" s="35">
        <v>810870</v>
      </c>
      <c r="C19" s="35">
        <f>335511.05-C17-C18-8313.23-254.429-11463.18</f>
        <v>121354.75700000001</v>
      </c>
      <c r="D19" s="77">
        <f>+C19/B19%</f>
        <v>14.965994179091595</v>
      </c>
      <c r="E19" s="77">
        <v>144.82261601662699</v>
      </c>
    </row>
    <row r="20" spans="1:5" x14ac:dyDescent="0.25">
      <c r="A20" s="79" t="s">
        <v>28</v>
      </c>
      <c r="B20" s="34">
        <f t="shared" ref="B20:C20" si="1">+B21+B22+B23+B24+B25+B26+B27+B28</f>
        <v>7472802.8999999994</v>
      </c>
      <c r="C20" s="34">
        <f t="shared" si="1"/>
        <v>3516222.855</v>
      </c>
      <c r="D20" s="43">
        <f>+C20/B20%</f>
        <v>47.053600931987653</v>
      </c>
      <c r="E20" s="43">
        <v>116.73249506749242</v>
      </c>
    </row>
    <row r="21" spans="1:5" x14ac:dyDescent="0.25">
      <c r="A21" s="80" t="s">
        <v>19</v>
      </c>
      <c r="B21" s="35">
        <v>5178805.5999999996</v>
      </c>
      <c r="C21" s="35">
        <f>2366685.427-1705.628</f>
        <v>2364979.7990000001</v>
      </c>
      <c r="D21" s="77">
        <f>+C21/B21%</f>
        <v>45.666510420858437</v>
      </c>
      <c r="E21" s="77">
        <v>117.60632688376653</v>
      </c>
    </row>
    <row r="22" spans="1:5" x14ac:dyDescent="0.25">
      <c r="A22" s="80" t="s">
        <v>20</v>
      </c>
      <c r="B22" s="35">
        <v>1025796</v>
      </c>
      <c r="C22" s="35">
        <f>536451.424-47.536</f>
        <v>536403.88800000004</v>
      </c>
      <c r="D22" s="77">
        <f>+C22/B22%</f>
        <v>52.291477837698729</v>
      </c>
      <c r="E22" s="77">
        <v>143.05150702590225</v>
      </c>
    </row>
    <row r="23" spans="1:5" x14ac:dyDescent="0.25">
      <c r="A23" s="80" t="s">
        <v>43</v>
      </c>
      <c r="B23" s="35">
        <v>37983</v>
      </c>
      <c r="C23" s="35">
        <f>14974.139-2717.911</f>
        <v>12256.227999999999</v>
      </c>
      <c r="D23" s="77">
        <f>+C23/B23%</f>
        <v>32.267667114235316</v>
      </c>
      <c r="E23" s="81">
        <v>79.954272434548599</v>
      </c>
    </row>
    <row r="24" spans="1:5" x14ac:dyDescent="0.25">
      <c r="A24" s="80" t="s">
        <v>44</v>
      </c>
      <c r="B24" s="35">
        <v>130923.3</v>
      </c>
      <c r="C24" s="35">
        <v>75398.589000000007</v>
      </c>
      <c r="D24" s="77">
        <f>+C24/B24%</f>
        <v>57.589893471979401</v>
      </c>
      <c r="E24" s="77">
        <v>110.95219944116423</v>
      </c>
    </row>
    <row r="25" spans="1:5" x14ac:dyDescent="0.25">
      <c r="A25" s="80" t="s">
        <v>45</v>
      </c>
      <c r="B25" s="35">
        <v>35160</v>
      </c>
      <c r="C25" s="35">
        <v>8033.42</v>
      </c>
      <c r="D25" s="77">
        <f>+C25/B25%</f>
        <v>22.848179749715584</v>
      </c>
      <c r="E25" s="77">
        <v>53.77039401471022</v>
      </c>
    </row>
    <row r="26" spans="1:5" x14ac:dyDescent="0.25">
      <c r="A26" s="80" t="s">
        <v>21</v>
      </c>
      <c r="B26" s="35">
        <v>130169</v>
      </c>
      <c r="C26" s="35">
        <v>56519.324000000001</v>
      </c>
      <c r="D26" s="77">
        <f>+C26/B26%</f>
        <v>43.41995713265063</v>
      </c>
      <c r="E26" s="77">
        <v>101.3602612916583</v>
      </c>
    </row>
    <row r="27" spans="1:5" x14ac:dyDescent="0.25">
      <c r="A27" s="80" t="s">
        <v>22</v>
      </c>
      <c r="B27" s="35">
        <v>847832</v>
      </c>
      <c r="C27" s="35">
        <f>464026.722-1395.115</f>
        <v>462631.60700000002</v>
      </c>
      <c r="D27" s="77">
        <f>+C27/B27%</f>
        <v>54.566424362373681</v>
      </c>
      <c r="E27" s="77">
        <v>97.949169420901882</v>
      </c>
    </row>
    <row r="28" spans="1:5" hidden="1" x14ac:dyDescent="0.25">
      <c r="A28" s="80" t="s">
        <v>23</v>
      </c>
      <c r="B28" s="35">
        <v>86134</v>
      </c>
      <c r="C28" s="35"/>
      <c r="D28" s="77">
        <f>+C28/B28%</f>
        <v>0</v>
      </c>
      <c r="E28" s="77"/>
    </row>
    <row r="29" spans="1:5" x14ac:dyDescent="0.25">
      <c r="A29" s="79" t="s">
        <v>29</v>
      </c>
      <c r="B29" s="34">
        <f>SUM(B30:B33)</f>
        <v>1806997</v>
      </c>
      <c r="C29" s="34">
        <f>958904.166-9314.507</f>
        <v>949589.65899999999</v>
      </c>
      <c r="D29" s="43">
        <f>+C29/B29%</f>
        <v>52.550704788109769</v>
      </c>
      <c r="E29" s="43">
        <v>106.28488342474621</v>
      </c>
    </row>
    <row r="30" spans="1:5" hidden="1" x14ac:dyDescent="0.25">
      <c r="A30" s="80" t="s">
        <v>46</v>
      </c>
      <c r="B30" s="35">
        <v>1038449</v>
      </c>
      <c r="C30" s="35">
        <f>971000+20000+49000</f>
        <v>1040000</v>
      </c>
      <c r="D30" s="77">
        <f>+C30/B30%</f>
        <v>100.14935735890737</v>
      </c>
      <c r="E30" s="77" t="e">
        <v>#DIV/0!</v>
      </c>
    </row>
    <row r="31" spans="1:5" hidden="1" x14ac:dyDescent="0.25">
      <c r="A31" s="80" t="s">
        <v>47</v>
      </c>
      <c r="B31" s="35">
        <v>267181</v>
      </c>
      <c r="C31" s="35">
        <f>279000+10000+11000</f>
        <v>300000</v>
      </c>
      <c r="D31" s="77">
        <f>+C31/B31%</f>
        <v>112.28343332796868</v>
      </c>
      <c r="E31" s="77" t="e">
        <v>#DIV/0!</v>
      </c>
    </row>
    <row r="32" spans="1:5" hidden="1" x14ac:dyDescent="0.25">
      <c r="A32" s="80" t="s">
        <v>48</v>
      </c>
      <c r="B32" s="35">
        <v>374636</v>
      </c>
      <c r="C32" s="35">
        <f>334000+5000+11000</f>
        <v>350000</v>
      </c>
      <c r="D32" s="77">
        <f>+C32/B32%</f>
        <v>93.42401691241632</v>
      </c>
      <c r="E32" s="77" t="e">
        <v>#DIV/0!</v>
      </c>
    </row>
    <row r="33" spans="1:5" hidden="1" x14ac:dyDescent="0.25">
      <c r="A33" s="80" t="s">
        <v>49</v>
      </c>
      <c r="B33" s="35">
        <v>126731</v>
      </c>
      <c r="C33" s="35">
        <v>166000</v>
      </c>
      <c r="D33" s="77">
        <f>+C33/B33%</f>
        <v>130.98610442591001</v>
      </c>
      <c r="E33" s="77" t="e">
        <v>#DIV/0!</v>
      </c>
    </row>
    <row r="34" spans="1:5" x14ac:dyDescent="0.25">
      <c r="A34" s="79" t="s">
        <v>30</v>
      </c>
      <c r="B34" s="34">
        <v>418299</v>
      </c>
      <c r="C34" s="34">
        <f>226072.267+59514.5979999999</f>
        <v>285586.86499999987</v>
      </c>
      <c r="D34" s="43">
        <f>+C34/B34%</f>
        <v>68.27337980726702</v>
      </c>
      <c r="E34" s="43">
        <v>123.33194083325401</v>
      </c>
    </row>
    <row r="35" spans="1:5" x14ac:dyDescent="0.25">
      <c r="A35" s="79" t="s">
        <v>31</v>
      </c>
      <c r="B35" s="34">
        <v>210957</v>
      </c>
      <c r="C35" s="34">
        <f>42837.658-1978.173</f>
        <v>40859.485000000001</v>
      </c>
      <c r="D35" s="43">
        <f>+C35/B35%</f>
        <v>19.368631996093988</v>
      </c>
      <c r="E35" s="43">
        <v>42.486055123179916</v>
      </c>
    </row>
    <row r="36" spans="1:5" x14ac:dyDescent="0.25">
      <c r="A36" s="79" t="s">
        <v>50</v>
      </c>
      <c r="B36" s="82">
        <f>485809+71913</f>
        <v>557722</v>
      </c>
      <c r="C36" s="82">
        <f>67331.752+5162.399-4126.295</f>
        <v>68367.856</v>
      </c>
      <c r="D36" s="43">
        <f>+C36/B36%</f>
        <v>12.258411179763394</v>
      </c>
      <c r="E36" s="43">
        <v>71.296076403926278</v>
      </c>
    </row>
    <row r="37" spans="1:5" ht="29.25" x14ac:dyDescent="0.25">
      <c r="A37" s="83" t="s">
        <v>72</v>
      </c>
      <c r="B37" s="82">
        <v>11500</v>
      </c>
      <c r="C37" s="82">
        <v>3987.5259999999998</v>
      </c>
      <c r="D37" s="43">
        <f>+C37/B37%</f>
        <v>34.674139130434781</v>
      </c>
      <c r="E37" s="43"/>
    </row>
    <row r="38" spans="1:5" x14ac:dyDescent="0.25">
      <c r="A38" s="79" t="s">
        <v>55</v>
      </c>
      <c r="B38" s="84">
        <v>1170</v>
      </c>
      <c r="C38" s="84">
        <v>0</v>
      </c>
      <c r="D38" s="43">
        <f>+C38/B38%</f>
        <v>0</v>
      </c>
      <c r="E38" s="43"/>
    </row>
    <row r="39" spans="1:5" x14ac:dyDescent="0.25">
      <c r="A39" s="85" t="s">
        <v>32</v>
      </c>
      <c r="B39" s="84">
        <v>316797</v>
      </c>
      <c r="C39" s="84">
        <v>0</v>
      </c>
      <c r="D39" s="43">
        <f>+C39/B39%</f>
        <v>0</v>
      </c>
      <c r="E39" s="43"/>
    </row>
    <row r="40" spans="1:5" x14ac:dyDescent="0.25">
      <c r="A40" s="79" t="s">
        <v>76</v>
      </c>
      <c r="B40" s="82">
        <v>625088</v>
      </c>
      <c r="C40" s="82"/>
      <c r="D40" s="43"/>
      <c r="E40" s="43"/>
    </row>
    <row r="41" spans="1:5" x14ac:dyDescent="0.25">
      <c r="A41" s="86" t="s">
        <v>51</v>
      </c>
      <c r="B41" s="84">
        <f>+B42+B43+B44</f>
        <v>4008994</v>
      </c>
      <c r="C41" s="84">
        <f>+C42+C43+C44</f>
        <v>2136347.4597259997</v>
      </c>
      <c r="D41" s="43">
        <f>+C41/B41%</f>
        <v>53.288866476876734</v>
      </c>
      <c r="E41" s="43">
        <v>179.71012825111174</v>
      </c>
    </row>
    <row r="42" spans="1:5" s="44" customFormat="1" x14ac:dyDescent="0.25">
      <c r="A42" s="87" t="s">
        <v>52</v>
      </c>
      <c r="B42" s="36">
        <v>3329510</v>
      </c>
      <c r="C42" s="36">
        <v>1896465.3619909999</v>
      </c>
      <c r="D42" s="77">
        <f>+C42/B42%</f>
        <v>56.959293168994833</v>
      </c>
      <c r="E42" s="77"/>
    </row>
    <row r="43" spans="1:5" s="44" customFormat="1" x14ac:dyDescent="0.25">
      <c r="A43" s="87" t="s">
        <v>53</v>
      </c>
      <c r="B43" s="36">
        <v>70473</v>
      </c>
      <c r="C43" s="36">
        <v>35236.5</v>
      </c>
      <c r="D43" s="77">
        <f>+C43/B43%</f>
        <v>50</v>
      </c>
      <c r="E43" s="77"/>
    </row>
    <row r="44" spans="1:5" s="44" customFormat="1" ht="15.75" x14ac:dyDescent="0.25">
      <c r="A44" s="31" t="s">
        <v>77</v>
      </c>
      <c r="B44" s="36">
        <f>+B45+B46</f>
        <v>609011</v>
      </c>
      <c r="C44" s="36">
        <f>+C45+C46</f>
        <v>204645.59773499999</v>
      </c>
      <c r="D44" s="77">
        <f>+C44/B44%</f>
        <v>33.602939476462659</v>
      </c>
      <c r="E44" s="77"/>
    </row>
    <row r="45" spans="1:5" s="44" customFormat="1" ht="15.75" x14ac:dyDescent="0.25">
      <c r="A45" s="3" t="s">
        <v>74</v>
      </c>
      <c r="B45" s="36">
        <v>356782</v>
      </c>
      <c r="C45" s="36">
        <v>163329.59173499999</v>
      </c>
      <c r="D45" s="77">
        <f>+C45/B45%</f>
        <v>45.778540322942298</v>
      </c>
      <c r="E45" s="77"/>
    </row>
    <row r="46" spans="1:5" s="44" customFormat="1" ht="15.75" x14ac:dyDescent="0.25">
      <c r="A46" s="4" t="s">
        <v>75</v>
      </c>
      <c r="B46" s="39">
        <v>252229</v>
      </c>
      <c r="C46" s="39">
        <v>41316.006000000001</v>
      </c>
      <c r="D46" s="88">
        <f>+C46/B46%</f>
        <v>16.380355153451823</v>
      </c>
      <c r="E46" s="89"/>
    </row>
  </sheetData>
  <mergeCells count="8">
    <mergeCell ref="A1:B1"/>
    <mergeCell ref="A2:E2"/>
    <mergeCell ref="A3:E3"/>
    <mergeCell ref="D4:E4"/>
    <mergeCell ref="A5:A6"/>
    <mergeCell ref="B5:B6"/>
    <mergeCell ref="C5:C6"/>
    <mergeCell ref="D5:E5"/>
  </mergeCells>
  <pageMargins left="0.42" right="0.37" top="0.3" bottom="0.28999999999999998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thu </vt:lpstr>
      <vt:lpstr>chi (2)</vt:lpstr>
      <vt:lpstr>'chi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2024-07-10T02:26:12Z</dcterms:modified>
</cp:coreProperties>
</file>